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EXCLI_neu\vol17\"/>
    </mc:Choice>
  </mc:AlternateContent>
  <bookViews>
    <workbookView xWindow="0" yWindow="0" windowWidth="21570" windowHeight="8160" activeTab="3"/>
  </bookViews>
  <sheets>
    <sheet name="Cover page" sheetId="16" r:id="rId1"/>
    <sheet name="Figure 2" sheetId="6" r:id="rId2"/>
    <sheet name="Figure 3A" sheetId="7" r:id="rId3"/>
    <sheet name="Figure 3B" sheetId="3" r:id="rId4"/>
    <sheet name="Figure 4A" sheetId="8" r:id="rId5"/>
    <sheet name="Figure 4B" sheetId="5" r:id="rId6"/>
    <sheet name="Table 1, 2" sheetId="14" r:id="rId7"/>
    <sheet name="Table 3" sheetId="15" r:id="rId8"/>
  </sheets>
  <calcPr calcId="152511"/>
</workbook>
</file>

<file path=xl/calcChain.xml><?xml version="1.0" encoding="utf-8"?>
<calcChain xmlns="http://schemas.openxmlformats.org/spreadsheetml/2006/main">
  <c r="B5" i="6" l="1"/>
  <c r="B6" i="6" s="1"/>
  <c r="B7" i="6" s="1"/>
  <c r="C5" i="6"/>
  <c r="D5" i="6"/>
  <c r="D6" i="6" s="1"/>
  <c r="D7" i="6" s="1"/>
  <c r="C6" i="6"/>
  <c r="C7" i="6"/>
  <c r="H3" i="14"/>
  <c r="I3" i="14" s="1"/>
  <c r="H4" i="14"/>
  <c r="I4" i="14" s="1"/>
  <c r="H2" i="14"/>
  <c r="H6" i="14" s="1"/>
  <c r="H7" i="14" s="1"/>
  <c r="I2" i="14"/>
  <c r="H5" i="14"/>
  <c r="F14" i="15"/>
  <c r="E14" i="15"/>
  <c r="E15" i="15" s="1"/>
  <c r="D14" i="15"/>
  <c r="C14" i="15"/>
  <c r="B14" i="15"/>
  <c r="F13" i="15"/>
  <c r="F16" i="15" s="1"/>
  <c r="E13" i="15"/>
  <c r="D13" i="15"/>
  <c r="C13" i="15"/>
  <c r="B13" i="15"/>
  <c r="F12" i="15"/>
  <c r="E12" i="15"/>
  <c r="D12" i="15"/>
  <c r="D15" i="15" s="1"/>
  <c r="C12" i="15"/>
  <c r="B12" i="15"/>
  <c r="B16" i="15" s="1"/>
  <c r="B17" i="15" s="1"/>
  <c r="F6" i="15"/>
  <c r="F7" i="15" s="1"/>
  <c r="E6" i="15"/>
  <c r="D6" i="15"/>
  <c r="D7" i="15" s="1"/>
  <c r="C6" i="15"/>
  <c r="B6" i="15"/>
  <c r="F5" i="15"/>
  <c r="E5" i="15"/>
  <c r="E7" i="15" s="1"/>
  <c r="D5" i="15"/>
  <c r="C5" i="15"/>
  <c r="B5" i="15"/>
  <c r="F13" i="14"/>
  <c r="E13" i="14"/>
  <c r="D13" i="14"/>
  <c r="C13" i="14"/>
  <c r="B13" i="14"/>
  <c r="F12" i="14"/>
  <c r="F15" i="14" s="1"/>
  <c r="E12" i="14"/>
  <c r="D12" i="14"/>
  <c r="C12" i="14"/>
  <c r="C15" i="14" s="1"/>
  <c r="C16" i="14" s="1"/>
  <c r="B12" i="14"/>
  <c r="B15" i="14" s="1"/>
  <c r="B16" i="14" s="1"/>
  <c r="F11" i="14"/>
  <c r="E11" i="14"/>
  <c r="D11" i="14"/>
  <c r="D14" i="14" s="1"/>
  <c r="D17" i="14" s="1"/>
  <c r="C11" i="14"/>
  <c r="B11" i="14"/>
  <c r="F6" i="14"/>
  <c r="E6" i="14"/>
  <c r="D6" i="14"/>
  <c r="C6" i="14"/>
  <c r="C7" i="14" s="1"/>
  <c r="B6" i="14"/>
  <c r="F5" i="14"/>
  <c r="E5" i="14"/>
  <c r="D5" i="14"/>
  <c r="C5" i="14"/>
  <c r="B5" i="14"/>
  <c r="B7" i="14" s="1"/>
  <c r="E14" i="14"/>
  <c r="E17" i="14" s="1"/>
  <c r="B7" i="15"/>
  <c r="C7" i="15"/>
  <c r="E7" i="14"/>
  <c r="C15" i="15"/>
  <c r="D7" i="14"/>
  <c r="F7" i="14"/>
  <c r="E15" i="14"/>
  <c r="E16" i="14" s="1"/>
  <c r="C16" i="15"/>
  <c r="C17" i="15" s="1"/>
  <c r="B15" i="15"/>
  <c r="B14" i="14"/>
  <c r="B17" i="14" s="1"/>
  <c r="C14" i="14"/>
  <c r="C17" i="14" s="1"/>
  <c r="C19" i="15"/>
  <c r="F6" i="8"/>
  <c r="E6" i="8"/>
  <c r="D6" i="8"/>
  <c r="D7" i="8" s="1"/>
  <c r="C6" i="8"/>
  <c r="B6" i="8"/>
  <c r="F5" i="8"/>
  <c r="E5" i="8"/>
  <c r="E7" i="8" s="1"/>
  <c r="D5" i="8"/>
  <c r="C5" i="8"/>
  <c r="B5" i="8"/>
  <c r="B7" i="8" s="1"/>
  <c r="K5" i="7"/>
  <c r="K6" i="7"/>
  <c r="K7" i="7" s="1"/>
  <c r="J5" i="7"/>
  <c r="J6" i="7"/>
  <c r="J7" i="7"/>
  <c r="I5" i="7"/>
  <c r="I6" i="7"/>
  <c r="I7" i="7"/>
  <c r="H5" i="7"/>
  <c r="H6" i="7" s="1"/>
  <c r="H7" i="7" s="1"/>
  <c r="G5" i="7"/>
  <c r="G6" i="7"/>
  <c r="G7" i="7" s="1"/>
  <c r="F5" i="7"/>
  <c r="F6" i="7"/>
  <c r="F7" i="7"/>
  <c r="E5" i="7"/>
  <c r="E6" i="7"/>
  <c r="E7" i="7"/>
  <c r="D5" i="7"/>
  <c r="D6" i="7" s="1"/>
  <c r="D7" i="7" s="1"/>
  <c r="C5" i="7"/>
  <c r="C6" i="7"/>
  <c r="C7" i="7" s="1"/>
  <c r="B5" i="7"/>
  <c r="B6" i="7"/>
  <c r="B7" i="7"/>
  <c r="F7" i="8"/>
  <c r="C7" i="8"/>
  <c r="B5" i="5"/>
  <c r="C6" i="5"/>
  <c r="C7" i="5" s="1"/>
  <c r="D6" i="5"/>
  <c r="D7" i="5" s="1"/>
  <c r="E6" i="5"/>
  <c r="B6" i="5"/>
  <c r="B7" i="5" s="1"/>
  <c r="C5" i="5"/>
  <c r="D5" i="5"/>
  <c r="E5" i="5"/>
  <c r="E7" i="5"/>
  <c r="C5" i="3"/>
  <c r="C6" i="3"/>
  <c r="C7" i="3"/>
  <c r="D5" i="3"/>
  <c r="D6" i="3"/>
  <c r="D7" i="3"/>
  <c r="E5" i="3"/>
  <c r="E6" i="3" s="1"/>
  <c r="E7" i="3" s="1"/>
  <c r="F5" i="3"/>
  <c r="F6" i="3"/>
  <c r="F7" i="3" s="1"/>
  <c r="B5" i="3"/>
  <c r="B6" i="3"/>
  <c r="B7" i="3"/>
  <c r="I5" i="14" l="1"/>
  <c r="F17" i="15"/>
  <c r="E19" i="15"/>
  <c r="I6" i="14"/>
  <c r="D15" i="14"/>
  <c r="D16" i="14" s="1"/>
  <c r="D16" i="15"/>
  <c r="D17" i="15" s="1"/>
  <c r="E16" i="15"/>
  <c r="E17" i="15" s="1"/>
  <c r="F14" i="14"/>
  <c r="F17" i="14" s="1"/>
  <c r="F15" i="15"/>
  <c r="F19" i="15" s="1"/>
  <c r="I7" i="14" l="1"/>
  <c r="F16" i="14"/>
</calcChain>
</file>

<file path=xl/sharedStrings.xml><?xml version="1.0" encoding="utf-8"?>
<sst xmlns="http://schemas.openxmlformats.org/spreadsheetml/2006/main" count="73" uniqueCount="31">
  <si>
    <t>area</t>
  </si>
  <si>
    <t>M</t>
  </si>
  <si>
    <t>SD</t>
  </si>
  <si>
    <t>1-octanol</t>
  </si>
  <si>
    <t>1-heptanol</t>
  </si>
  <si>
    <t>2-ethylhexanol</t>
  </si>
  <si>
    <t>AREA</t>
  </si>
  <si>
    <t>AREA/Time</t>
  </si>
  <si>
    <t>RSD%</t>
  </si>
  <si>
    <t>zolpidem 1 ppm</t>
  </si>
  <si>
    <t>pH d = 4</t>
  </si>
  <si>
    <t>pH a = 3</t>
  </si>
  <si>
    <t>Voltage = 50 v</t>
  </si>
  <si>
    <t>time = 10 min</t>
  </si>
  <si>
    <t>SLM = 2-ethylhexanol</t>
  </si>
  <si>
    <t>pH d = 6.2</t>
  </si>
  <si>
    <t>pH a = 2</t>
  </si>
  <si>
    <t>Voltage = 150 v</t>
  </si>
  <si>
    <t>RE%</t>
  </si>
  <si>
    <t>ng/ml</t>
  </si>
  <si>
    <t>Assay(ng/ml)</t>
  </si>
  <si>
    <t>Urine 1</t>
  </si>
  <si>
    <t>Urine 1 + 100 ng/ml Zolp</t>
  </si>
  <si>
    <t>Urine 2</t>
  </si>
  <si>
    <t>Urine 2 + 100 ng/ml Zolp</t>
  </si>
  <si>
    <t>Plasma + 100 ng/ml Zolp</t>
  </si>
  <si>
    <t xml:space="preserve">Assay </t>
  </si>
  <si>
    <t xml:space="preserve">Relative Recovery </t>
  </si>
  <si>
    <t xml:space="preserve"> EF for 100</t>
  </si>
  <si>
    <t>extraction recovery for 100</t>
  </si>
  <si>
    <t>Peak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</si>
</sst>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49999531721497"/>
          <c:y val="5.3700216130782928E-2"/>
          <c:w val="0.78842511279788507"/>
          <c:h val="0.82513096382903772"/>
        </c:manualLayout>
      </c:layout>
      <c:barChart>
        <c:barDir val="col"/>
        <c:grouping val="stacked"/>
        <c:varyColors val="0"/>
        <c:ser>
          <c:idx val="0"/>
          <c:order val="0"/>
          <c:tx>
            <c:v>slm</c:v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'Figure 2'!$B$6:$D$6</c:f>
                <c:numCache>
                  <c:formatCode>General</c:formatCode>
                  <c:ptCount val="3"/>
                  <c:pt idx="0">
                    <c:v>2073.5922132055443</c:v>
                  </c:pt>
                  <c:pt idx="1">
                    <c:v>7814.8130424782967</c:v>
                  </c:pt>
                  <c:pt idx="2">
                    <c:v>7616.0340656334311</c:v>
                  </c:pt>
                </c:numCache>
              </c:numRef>
            </c:plus>
            <c:minus>
              <c:numRef>
                <c:f>'Figure 2'!$B$6:$D$6</c:f>
                <c:numCache>
                  <c:formatCode>General</c:formatCode>
                  <c:ptCount val="3"/>
                  <c:pt idx="0">
                    <c:v>2073.5922132055443</c:v>
                  </c:pt>
                  <c:pt idx="1">
                    <c:v>7814.8130424782967</c:v>
                  </c:pt>
                  <c:pt idx="2">
                    <c:v>7616.0340656334311</c:v>
                  </c:pt>
                </c:numCache>
              </c:numRef>
            </c:minus>
          </c:errBars>
          <c:cat>
            <c:strRef>
              <c:f>'Figure 2'!$B$1:$D$1</c:f>
              <c:strCache>
                <c:ptCount val="3"/>
                <c:pt idx="0">
                  <c:v>1-octanol</c:v>
                </c:pt>
                <c:pt idx="1">
                  <c:v>1-heptanol</c:v>
                </c:pt>
                <c:pt idx="2">
                  <c:v>2-ethylhexanol</c:v>
                </c:pt>
              </c:strCache>
            </c:strRef>
          </c:cat>
          <c:val>
            <c:numRef>
              <c:f>'Figure 2'!$B$5:$D$5</c:f>
              <c:numCache>
                <c:formatCode>General</c:formatCode>
                <c:ptCount val="3"/>
                <c:pt idx="0">
                  <c:v>26439</c:v>
                </c:pt>
                <c:pt idx="1">
                  <c:v>81443.333333333328</c:v>
                </c:pt>
                <c:pt idx="2">
                  <c:v>385583.33333333331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958720"/>
        <c:axId val="216958328"/>
      </c:barChart>
      <c:catAx>
        <c:axId val="216958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/>
          <a:lstStyle/>
          <a:p>
            <a:pPr>
              <a:defRPr sz="1200" b="1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958328"/>
        <c:crosses val="autoZero"/>
        <c:auto val="1"/>
        <c:lblAlgn val="ctr"/>
        <c:lblOffset val="100"/>
        <c:noMultiLvlLbl val="0"/>
      </c:catAx>
      <c:valAx>
        <c:axId val="2169583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Peak</a:t>
                </a:r>
                <a:r>
                  <a:rPr lang="en-US" sz="1400" baseline="0"/>
                  <a:t> </a:t>
                </a:r>
                <a:r>
                  <a:rPr lang="en-US" sz="1400"/>
                  <a:t>area</a:t>
                </a:r>
              </a:p>
            </c:rich>
          </c:tx>
          <c:layout>
            <c:manualLayout>
              <c:xMode val="edge"/>
              <c:yMode val="edge"/>
              <c:x val="2.3399964720582714E-2"/>
              <c:y val="0.319920877608745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/>
          <a:lstStyle/>
          <a:p>
            <a:pPr>
              <a:defRPr sz="1200" b="1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95872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7855496746713156E-2"/>
                <c:y val="3.547058431480829E-2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 sz="1200"/>
                    <a:t>×1000</a:t>
                  </a:r>
                </a:p>
                <a:p>
                  <a:pPr>
                    <a:defRPr/>
                  </a:pP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69308017542697"/>
          <c:y val="9.5924363747155544E-2"/>
          <c:w val="0.671763566612817"/>
          <c:h val="0.65052242713917097"/>
        </c:manualLayout>
      </c:layout>
      <c:barChart>
        <c:barDir val="col"/>
        <c:grouping val="clustered"/>
        <c:varyColors val="0"/>
        <c:ser>
          <c:idx val="0"/>
          <c:order val="0"/>
          <c:tx>
            <c:v>slm</c:v>
          </c:tx>
          <c:spPr>
            <a:solidFill>
              <a:srgbClr val="7030A0"/>
            </a:solidFill>
            <a:ln w="12700" cap="flat" cmpd="sng" algn="ctr">
              <a:solidFill>
                <a:schemeClr val="accent5">
                  <a:shade val="50000"/>
                </a:schemeClr>
              </a:solidFill>
              <a:prstDash val="solid"/>
              <a:miter lim="800000"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7030A0"/>
              </a:solidFill>
              <a:ln w="12700" cap="flat" cmpd="sng" algn="ctr">
                <a:solidFill>
                  <a:schemeClr val="accent5">
                    <a:shade val="50000"/>
                  </a:schemeClr>
                </a:solidFill>
                <a:prstDash val="solid"/>
                <a:miter lim="800000"/>
              </a:ln>
              <a:effectLst/>
            </c:spPr>
          </c:dPt>
          <c:errBars>
            <c:errBarType val="both"/>
            <c:errValType val="percentage"/>
            <c:noEndCap val="0"/>
            <c:val val="5"/>
          </c:errBars>
          <c:cat>
            <c:numRef>
              <c:f>'Figure 3A'!$B$1:$K$1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'Figure 3A'!$B$5:$K$5</c:f>
              <c:numCache>
                <c:formatCode>General</c:formatCode>
                <c:ptCount val="10"/>
                <c:pt idx="0">
                  <c:v>127949.66666666667</c:v>
                </c:pt>
                <c:pt idx="1">
                  <c:v>220750.33333333334</c:v>
                </c:pt>
                <c:pt idx="2">
                  <c:v>473271.66666666669</c:v>
                </c:pt>
                <c:pt idx="3">
                  <c:v>608846.66666666663</c:v>
                </c:pt>
                <c:pt idx="4">
                  <c:v>883876.66666666663</c:v>
                </c:pt>
                <c:pt idx="5">
                  <c:v>705548.66666666663</c:v>
                </c:pt>
                <c:pt idx="6">
                  <c:v>656743</c:v>
                </c:pt>
                <c:pt idx="7">
                  <c:v>650019.33333333337</c:v>
                </c:pt>
                <c:pt idx="8">
                  <c:v>431254</c:v>
                </c:pt>
                <c:pt idx="9">
                  <c:v>316836.66666666669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957544"/>
        <c:axId val="215822304"/>
      </c:barChart>
      <c:catAx>
        <c:axId val="216957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400"/>
                  <a:t>pH of donor</a:t>
                </a:r>
                <a:r>
                  <a:rPr lang="en-US" sz="1400" baseline="0"/>
                  <a:t> solution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37764703658144638"/>
              <c:y val="0.87245233598509431"/>
            </c:manualLayout>
          </c:layout>
          <c:overlay val="0"/>
        </c:title>
        <c:numFmt formatCode="General" sourceLinked="0"/>
        <c:majorTickMark val="none"/>
        <c:minorTickMark val="out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/>
          <a:lstStyle/>
          <a:p>
            <a:pPr>
              <a:defRPr sz="1200" b="1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5822304"/>
        <c:crosses val="autoZero"/>
        <c:auto val="1"/>
        <c:lblAlgn val="ctr"/>
        <c:lblOffset val="100"/>
        <c:noMultiLvlLbl val="0"/>
      </c:catAx>
      <c:valAx>
        <c:axId val="2158223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Peak area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/>
          <a:lstStyle/>
          <a:p>
            <a:pPr>
              <a:defRPr sz="1200" b="1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957544"/>
        <c:crosses val="autoZero"/>
        <c:crossBetween val="between"/>
        <c:majorUnit val="200000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 sz="1100">
                      <a:latin typeface="+mn-lt"/>
                    </a:defRPr>
                  </a:pPr>
                  <a:r>
                    <a:rPr lang="en-US" sz="1100">
                      <a:latin typeface="+mn-lt"/>
                      <a:cs typeface="Times New Roman"/>
                    </a:rPr>
                    <a:t>×1000</a:t>
                  </a:r>
                  <a:endParaRPr lang="en-US" sz="1100">
                    <a:latin typeface="+mn-lt"/>
                  </a:endParaRPr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42089993755543"/>
          <c:y val="5.9613249673899589E-2"/>
          <c:w val="0.7785298063013053"/>
          <c:h val="0.73309885841053413"/>
        </c:manualLayout>
      </c:layout>
      <c:barChart>
        <c:barDir val="col"/>
        <c:grouping val="clustered"/>
        <c:varyColors val="0"/>
        <c:ser>
          <c:idx val="0"/>
          <c:order val="0"/>
          <c:tx>
            <c:v>PH(a)</c:v>
          </c:tx>
          <c:spPr>
            <a:solidFill>
              <a:schemeClr val="accent2">
                <a:lumMod val="50000"/>
              </a:schemeClr>
            </a:solidFill>
            <a:ln w="12700" cap="flat" cmpd="sng" algn="ctr">
              <a:solidFill>
                <a:schemeClr val="accent5">
                  <a:shade val="50000"/>
                </a:schemeClr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percentage"/>
            <c:noEndCap val="0"/>
            <c:val val="5"/>
          </c:errBars>
          <c:cat>
            <c:numRef>
              <c:f>'Figure 3B'!$B$1:$F$1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</c:numCache>
            </c:numRef>
          </c:cat>
          <c:val>
            <c:numRef>
              <c:f>'Figure 3B'!$B$5:$F$5</c:f>
              <c:numCache>
                <c:formatCode>General</c:formatCode>
                <c:ptCount val="5"/>
                <c:pt idx="0">
                  <c:v>1164970.6666666667</c:v>
                </c:pt>
                <c:pt idx="1">
                  <c:v>857685.33333333337</c:v>
                </c:pt>
                <c:pt idx="2">
                  <c:v>354163</c:v>
                </c:pt>
                <c:pt idx="3">
                  <c:v>283976</c:v>
                </c:pt>
                <c:pt idx="4">
                  <c:v>253774.33333333334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959112"/>
        <c:axId val="215823088"/>
      </c:barChart>
      <c:catAx>
        <c:axId val="216959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pH of</a:t>
                </a:r>
                <a:r>
                  <a:rPr lang="en-US" sz="1400" baseline="0"/>
                  <a:t> acceptor solution</a:t>
                </a:r>
                <a:endParaRPr lang="en-US" sz="1400"/>
              </a:p>
            </c:rich>
          </c:tx>
          <c:layout/>
          <c:overlay val="0"/>
        </c:title>
        <c:numFmt formatCode="General" sourceLinked="0"/>
        <c:majorTickMark val="none"/>
        <c:minorTickMark val="out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/>
          <a:lstStyle/>
          <a:p>
            <a:pPr>
              <a:defRPr sz="1200" b="1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5823088"/>
        <c:crosses val="autoZero"/>
        <c:auto val="1"/>
        <c:lblAlgn val="ctr"/>
        <c:lblOffset val="100"/>
        <c:noMultiLvlLbl val="0"/>
      </c:catAx>
      <c:valAx>
        <c:axId val="2158230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Peak area</a:t>
                </a:r>
              </a:p>
            </c:rich>
          </c:tx>
          <c:layout>
            <c:manualLayout>
              <c:xMode val="edge"/>
              <c:yMode val="edge"/>
              <c:x val="3.4330847589024695E-2"/>
              <c:y val="0.3303226053054047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/>
          <a:lstStyle/>
          <a:p>
            <a:pPr>
              <a:defRPr sz="1200" b="1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95911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5695418674765809E-2"/>
                <c:y val="4.4982242999552509E-2"/>
              </c:manualLayout>
            </c:layout>
            <c:tx>
              <c:rich>
                <a:bodyPr/>
                <a:lstStyle/>
                <a:p>
                  <a:pPr>
                    <a:defRPr sz="1050">
                      <a:latin typeface="+mn-lt"/>
                    </a:defRPr>
                  </a:pPr>
                  <a:r>
                    <a:rPr lang="en-US" sz="1050">
                      <a:latin typeface="+mn-lt"/>
                      <a:cs typeface="Times New Roman"/>
                    </a:rPr>
                    <a:t>×1000</a:t>
                  </a:r>
                  <a:endParaRPr lang="en-US" sz="1050">
                    <a:latin typeface="+mn-lt"/>
                  </a:endParaRPr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34343459968432"/>
          <c:y val="9.3470565272448555E-2"/>
          <c:w val="0.77060727163917653"/>
          <c:h val="0.67989450532710005"/>
        </c:manualLayout>
      </c:layout>
      <c:barChart>
        <c:barDir val="col"/>
        <c:grouping val="clustered"/>
        <c:varyColors val="0"/>
        <c:ser>
          <c:idx val="0"/>
          <c:order val="0"/>
          <c:tx>
            <c:v>voltage</c:v>
          </c:tx>
          <c:spPr>
            <a:ln w="12700" cap="flat" cmpd="sng" algn="ctr">
              <a:solidFill>
                <a:schemeClr val="accent5">
                  <a:shade val="50000"/>
                </a:schemeClr>
              </a:solidFill>
              <a:prstDash val="solid"/>
              <a:miter lim="800000"/>
            </a:ln>
            <a:effectLst/>
          </c:spPr>
          <c:invertIfNegative val="0"/>
          <c:errBars>
            <c:errBarType val="both"/>
            <c:errValType val="percentage"/>
            <c:noEndCap val="0"/>
            <c:val val="5"/>
          </c:errBars>
          <c:cat>
            <c:numRef>
              <c:f>'Figure 4A'!$B$1:$F$1</c:f>
              <c:numCache>
                <c:formatCode>General</c:formatCode>
                <c:ptCount val="5"/>
                <c:pt idx="0">
                  <c:v>25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</c:numCache>
            </c:numRef>
          </c:cat>
          <c:val>
            <c:numRef>
              <c:f>'Figure 4A'!$B$5:$F$5</c:f>
              <c:numCache>
                <c:formatCode>General</c:formatCode>
                <c:ptCount val="5"/>
                <c:pt idx="0">
                  <c:v>786470.66666666663</c:v>
                </c:pt>
                <c:pt idx="1">
                  <c:v>1164970.6666666667</c:v>
                </c:pt>
                <c:pt idx="2">
                  <c:v>1898776.3333333333</c:v>
                </c:pt>
                <c:pt idx="3">
                  <c:v>2157098.3333333335</c:v>
                </c:pt>
                <c:pt idx="4">
                  <c:v>2104966.6666666665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54312"/>
        <c:axId val="218754704"/>
      </c:barChart>
      <c:catAx>
        <c:axId val="218754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400"/>
                  <a:t>Voltage (V)</a:t>
                </a:r>
              </a:p>
            </c:rich>
          </c:tx>
          <c:overlay val="0"/>
        </c:title>
        <c:numFmt formatCode="General" sourceLinked="1"/>
        <c:majorTickMark val="none"/>
        <c:minorTickMark val="out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/>
          <a:lstStyle/>
          <a:p>
            <a:pPr>
              <a:defRPr sz="1200" b="1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754704"/>
        <c:crosses val="autoZero"/>
        <c:auto val="1"/>
        <c:lblAlgn val="ctr"/>
        <c:lblOffset val="100"/>
        <c:noMultiLvlLbl val="0"/>
      </c:catAx>
      <c:valAx>
        <c:axId val="2187547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Peak area</a:t>
                </a:r>
              </a:p>
            </c:rich>
          </c:tx>
          <c:layout>
            <c:manualLayout>
              <c:xMode val="edge"/>
              <c:yMode val="edge"/>
              <c:x val="3.6496472040906391E-2"/>
              <c:y val="0.2864772338240328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/>
          <a:lstStyle/>
          <a:p>
            <a:pPr>
              <a:defRPr sz="1200" b="1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754312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en-US" sz="1050">
                      <a:latin typeface="+mn-lt"/>
                      <a:cs typeface="Times New Roman"/>
                    </a:rPr>
                    <a:t>×1000</a:t>
                  </a:r>
                  <a:endParaRPr lang="en-US" sz="1050">
                    <a:latin typeface="+mn-lt"/>
                  </a:endParaRPr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54210950265056"/>
          <c:y val="0.11286307939254771"/>
          <c:w val="0.75466767762428266"/>
          <c:h val="0.63137838057170681"/>
        </c:manualLayout>
      </c:layout>
      <c:scatterChart>
        <c:scatterStyle val="lineMarker"/>
        <c:varyColors val="0"/>
        <c:ser>
          <c:idx val="0"/>
          <c:order val="0"/>
          <c:tx>
            <c:v>Time effect</c:v>
          </c:tx>
          <c:spPr>
            <a:ln w="12700" cap="flat" cmpd="sng" algn="ctr">
              <a:solidFill>
                <a:schemeClr val="accent2">
                  <a:lumMod val="50000"/>
                </a:schemeClr>
              </a:solidFill>
              <a:prstDash val="solid"/>
              <a:miter lim="800000"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12700" cap="flat" cmpd="sng" algn="ctr">
                <a:solidFill>
                  <a:schemeClr val="accent5">
                    <a:shade val="50000"/>
                  </a:schemeClr>
                </a:solidFill>
                <a:prstDash val="solid"/>
                <a:miter lim="800000"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4B'!$B$6:$E$6</c:f>
                <c:numCache>
                  <c:formatCode>General</c:formatCode>
                  <c:ptCount val="4"/>
                  <c:pt idx="0">
                    <c:v>80986.719654109547</c:v>
                  </c:pt>
                  <c:pt idx="1">
                    <c:v>82110.017764785138</c:v>
                  </c:pt>
                  <c:pt idx="2">
                    <c:v>65485.686810172498</c:v>
                  </c:pt>
                  <c:pt idx="3">
                    <c:v>136023.58694113803</c:v>
                  </c:pt>
                </c:numCache>
              </c:numRef>
            </c:plus>
            <c:minus>
              <c:numRef>
                <c:f>'Figure 4B'!$B$6:$E$6</c:f>
                <c:numCache>
                  <c:formatCode>General</c:formatCode>
                  <c:ptCount val="4"/>
                  <c:pt idx="0">
                    <c:v>80986.719654109547</c:v>
                  </c:pt>
                  <c:pt idx="1">
                    <c:v>82110.017764785138</c:v>
                  </c:pt>
                  <c:pt idx="2">
                    <c:v>65485.686810172498</c:v>
                  </c:pt>
                  <c:pt idx="3">
                    <c:v>136023.58694113803</c:v>
                  </c:pt>
                </c:numCache>
              </c:numRef>
            </c:minus>
            <c:spPr>
              <a:ln w="12700"/>
            </c:spPr>
          </c:errBars>
          <c:xVal>
            <c:numRef>
              <c:f>'Figure 4B'!$B$1:$E$1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numCache>
            </c:numRef>
          </c:xVal>
          <c:yVal>
            <c:numRef>
              <c:f>'Figure 4B'!$B$5:$E$5</c:f>
              <c:numCache>
                <c:formatCode>General</c:formatCode>
                <c:ptCount val="4"/>
                <c:pt idx="0">
                  <c:v>1086086.6666666667</c:v>
                </c:pt>
                <c:pt idx="1">
                  <c:v>2157098.3333333335</c:v>
                </c:pt>
                <c:pt idx="2">
                  <c:v>2560213</c:v>
                </c:pt>
                <c:pt idx="3">
                  <c:v>2374491.3333333335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755488"/>
        <c:axId val="218755880"/>
      </c:scatterChart>
      <c:valAx>
        <c:axId val="21875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Time (minute)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18755880"/>
        <c:crosses val="autoZero"/>
        <c:crossBetween val="midCat"/>
      </c:valAx>
      <c:valAx>
        <c:axId val="2187558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Peak area</a:t>
                </a:r>
              </a:p>
            </c:rich>
          </c:tx>
          <c:layout>
            <c:manualLayout>
              <c:xMode val="edge"/>
              <c:yMode val="edge"/>
              <c:x val="3.4090897550395897E-2"/>
              <c:y val="0.304179539728277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/>
          <a:lstStyle/>
          <a:p>
            <a:pPr>
              <a:defRPr sz="1200" b="1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755488"/>
        <c:crosses val="autoZero"/>
        <c:crossBetween val="midCat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en-US" sz="1100">
                      <a:latin typeface="+mn-lt"/>
                      <a:cs typeface="Times New Roman"/>
                    </a:rPr>
                    <a:t>×1000</a:t>
                  </a:r>
                  <a:endParaRPr lang="en-US" sz="1100">
                    <a:latin typeface="+mn-lt"/>
                  </a:endParaRPr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1734055118110236"/>
                  <c:y val="-5.4862933799941678E-4"/>
                </c:manualLayout>
              </c:layout>
              <c:numFmt formatCode="General" sourceLinked="0"/>
            </c:trendlineLbl>
          </c:trendline>
          <c:xVal>
            <c:numRef>
              <c:f>'Table 1, 2'!$B$1:$F$1</c:f>
              <c:numCache>
                <c:formatCode>General</c:formatCode>
                <c:ptCount val="5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  <c:pt idx="4">
                  <c:v>1000</c:v>
                </c:pt>
              </c:numCache>
            </c:numRef>
          </c:xVal>
          <c:yVal>
            <c:numRef>
              <c:f>'Table 1, 2'!$B$5:$F$5</c:f>
              <c:numCache>
                <c:formatCode>General</c:formatCode>
                <c:ptCount val="5"/>
                <c:pt idx="0">
                  <c:v>26829</c:v>
                </c:pt>
                <c:pt idx="1">
                  <c:v>153718</c:v>
                </c:pt>
                <c:pt idx="2">
                  <c:v>298567</c:v>
                </c:pt>
                <c:pt idx="3">
                  <c:v>1359966.6666666667</c:v>
                </c:pt>
                <c:pt idx="4">
                  <c:v>2871537.6666666665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756664"/>
        <c:axId val="218757056"/>
      </c:scatterChart>
      <c:valAx>
        <c:axId val="218756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Concentration (ng/mL)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18757056"/>
        <c:crosses val="autoZero"/>
        <c:crossBetween val="midCat"/>
      </c:valAx>
      <c:valAx>
        <c:axId val="2187570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Area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8756664"/>
        <c:crosses val="autoZero"/>
        <c:crossBetween val="midCat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en-US">
                      <a:latin typeface="Times New Roman"/>
                      <a:cs typeface="Times New Roman"/>
                    </a:rPr>
                    <a:t>×1000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8</xdr:col>
      <xdr:colOff>704038</xdr:colOff>
      <xdr:row>28</xdr:row>
      <xdr:rowOff>132671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6495238" cy="54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613833</xdr:colOff>
      <xdr:row>2</xdr:row>
      <xdr:rowOff>71967</xdr:rowOff>
    </xdr:from>
    <xdr:to>
      <xdr:col>12</xdr:col>
      <xdr:colOff>245533</xdr:colOff>
      <xdr:row>16</xdr:row>
      <xdr:rowOff>143933</xdr:rowOff>
    </xdr:to>
    <xdr:graphicFrame macro="">
      <xdr:nvGraphicFramePr>
        <xdr:cNvPr id="10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165100</xdr:colOff>
      <xdr:row>0</xdr:row>
      <xdr:rowOff>143933</xdr:rowOff>
    </xdr:from>
    <xdr:to>
      <xdr:col>18</xdr:col>
      <xdr:colOff>491067</xdr:colOff>
      <xdr:row>15</xdr:row>
      <xdr:rowOff>46567</xdr:rowOff>
    </xdr:to>
    <xdr:graphicFrame macro="">
      <xdr:nvGraphicFramePr>
        <xdr:cNvPr id="20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491067</xdr:colOff>
      <xdr:row>1</xdr:row>
      <xdr:rowOff>8467</xdr:rowOff>
    </xdr:from>
    <xdr:to>
      <xdr:col>14</xdr:col>
      <xdr:colOff>122767</xdr:colOff>
      <xdr:row>15</xdr:row>
      <xdr:rowOff>80433</xdr:rowOff>
    </xdr:to>
    <xdr:graphicFrame macro="">
      <xdr:nvGraphicFramePr>
        <xdr:cNvPr id="30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245533</xdr:colOff>
      <xdr:row>0</xdr:row>
      <xdr:rowOff>156633</xdr:rowOff>
    </xdr:from>
    <xdr:to>
      <xdr:col>13</xdr:col>
      <xdr:colOff>575733</xdr:colOff>
      <xdr:row>15</xdr:row>
      <xdr:rowOff>55033</xdr:rowOff>
    </xdr:to>
    <xdr:graphicFrame macro="">
      <xdr:nvGraphicFramePr>
        <xdr:cNvPr id="41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541867</xdr:colOff>
      <xdr:row>1</xdr:row>
      <xdr:rowOff>101600</xdr:rowOff>
    </xdr:from>
    <xdr:to>
      <xdr:col>13</xdr:col>
      <xdr:colOff>215900</xdr:colOff>
      <xdr:row>15</xdr:row>
      <xdr:rowOff>173567</xdr:rowOff>
    </xdr:to>
    <xdr:graphicFrame macro="">
      <xdr:nvGraphicFramePr>
        <xdr:cNvPr id="5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127000</xdr:rowOff>
    </xdr:from>
    <xdr:to>
      <xdr:col>13</xdr:col>
      <xdr:colOff>584200</xdr:colOff>
      <xdr:row>25</xdr:row>
      <xdr:rowOff>156633</xdr:rowOff>
    </xdr:to>
    <xdr:graphicFrame macro="">
      <xdr:nvGraphicFramePr>
        <xdr:cNvPr id="61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2" sqref="M12"/>
    </sheetView>
  </sheetViews>
  <sheetFormatPr baseColWidth="10" defaultColWidth="10.85546875"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L28" sqref="L28"/>
    </sheetView>
  </sheetViews>
  <sheetFormatPr baseColWidth="10" defaultColWidth="9.140625" defaultRowHeight="15" x14ac:dyDescent="0.25"/>
  <cols>
    <col min="4" max="4" width="12.7109375" customWidth="1"/>
  </cols>
  <sheetData>
    <row r="1" spans="1:4" x14ac:dyDescent="0.25">
      <c r="A1" t="s">
        <v>0</v>
      </c>
      <c r="B1" t="s">
        <v>3</v>
      </c>
      <c r="C1" t="s">
        <v>4</v>
      </c>
      <c r="D1" t="s">
        <v>5</v>
      </c>
    </row>
    <row r="2" spans="1:4" x14ac:dyDescent="0.25">
      <c r="A2">
        <v>1</v>
      </c>
      <c r="B2">
        <v>28891</v>
      </c>
      <c r="C2">
        <v>71145</v>
      </c>
      <c r="D2">
        <v>375693</v>
      </c>
    </row>
    <row r="3" spans="1:4" x14ac:dyDescent="0.25">
      <c r="A3">
        <v>2</v>
      </c>
      <c r="B3">
        <v>26606</v>
      </c>
      <c r="C3">
        <v>83119</v>
      </c>
      <c r="D3">
        <v>394222</v>
      </c>
    </row>
    <row r="4" spans="1:4" x14ac:dyDescent="0.25">
      <c r="A4">
        <v>3</v>
      </c>
      <c r="B4">
        <v>23820</v>
      </c>
      <c r="C4">
        <v>90066</v>
      </c>
      <c r="D4">
        <v>386835</v>
      </c>
    </row>
    <row r="5" spans="1:4" x14ac:dyDescent="0.25">
      <c r="A5" t="s">
        <v>1</v>
      </c>
      <c r="B5">
        <f>AVERAGE(B2:B4)</f>
        <v>26439</v>
      </c>
      <c r="C5">
        <f>AVERAGE(C2:C4)</f>
        <v>81443.333333333328</v>
      </c>
      <c r="D5">
        <f>AVERAGE(D2:D4)</f>
        <v>385583.33333333331</v>
      </c>
    </row>
    <row r="6" spans="1:4" x14ac:dyDescent="0.25">
      <c r="A6" t="s">
        <v>2</v>
      </c>
      <c r="B6">
        <f>STDEV(B2:B5)</f>
        <v>2073.5922132055443</v>
      </c>
      <c r="C6">
        <f>STDEV(C2:C5)</f>
        <v>7814.8130424782967</v>
      </c>
      <c r="D6">
        <f>STDEV(D2:D5)</f>
        <v>7616.0340656334311</v>
      </c>
    </row>
    <row r="7" spans="1:4" x14ac:dyDescent="0.25">
      <c r="A7" t="s">
        <v>8</v>
      </c>
      <c r="B7">
        <f>B6/B5*100</f>
        <v>7.84292981279755</v>
      </c>
      <c r="C7">
        <f>C6/C5*100</f>
        <v>9.5953993072626744</v>
      </c>
      <c r="D7">
        <f>D6/D5*100</f>
        <v>1.9751979422433796</v>
      </c>
    </row>
    <row r="9" spans="1:4" x14ac:dyDescent="0.25">
      <c r="A9" t="s">
        <v>9</v>
      </c>
    </row>
    <row r="10" spans="1:4" x14ac:dyDescent="0.25">
      <c r="A10" t="s">
        <v>10</v>
      </c>
    </row>
    <row r="11" spans="1:4" x14ac:dyDescent="0.25">
      <c r="A11" t="s">
        <v>11</v>
      </c>
    </row>
    <row r="12" spans="1:4" x14ac:dyDescent="0.25">
      <c r="A12" t="s">
        <v>12</v>
      </c>
    </row>
    <row r="13" spans="1:4" x14ac:dyDescent="0.25">
      <c r="A13" t="s">
        <v>13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G1" workbookViewId="0">
      <selection activeCell="H14" sqref="H14"/>
    </sheetView>
  </sheetViews>
  <sheetFormatPr baseColWidth="10" defaultColWidth="9.140625" defaultRowHeight="15" x14ac:dyDescent="0.25"/>
  <cols>
    <col min="2" max="2" width="12" bestFit="1" customWidth="1"/>
    <col min="3" max="3" width="20" bestFit="1" customWidth="1"/>
    <col min="4" max="11" width="12" bestFit="1" customWidth="1"/>
  </cols>
  <sheetData>
    <row r="1" spans="1:11" x14ac:dyDescent="0.25">
      <c r="A1" t="s">
        <v>0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</row>
    <row r="2" spans="1:11" x14ac:dyDescent="0.25">
      <c r="A2">
        <v>1</v>
      </c>
      <c r="B2">
        <v>134155</v>
      </c>
      <c r="C2">
        <v>231179</v>
      </c>
      <c r="D2">
        <v>480059</v>
      </c>
      <c r="E2">
        <v>617032</v>
      </c>
      <c r="F2">
        <v>839016</v>
      </c>
      <c r="G2">
        <v>689775</v>
      </c>
      <c r="H2">
        <v>613845</v>
      </c>
      <c r="I2">
        <v>657915</v>
      </c>
      <c r="J2">
        <v>403983</v>
      </c>
      <c r="K2">
        <v>313123</v>
      </c>
    </row>
    <row r="3" spans="1:11" x14ac:dyDescent="0.25">
      <c r="A3">
        <v>2</v>
      </c>
      <c r="B3">
        <v>131482</v>
      </c>
      <c r="C3">
        <v>221918</v>
      </c>
      <c r="D3">
        <v>460203</v>
      </c>
      <c r="E3">
        <v>620897</v>
      </c>
      <c r="F3">
        <v>921325</v>
      </c>
      <c r="G3">
        <v>720857</v>
      </c>
      <c r="H3">
        <v>702092</v>
      </c>
      <c r="I3">
        <v>644008</v>
      </c>
      <c r="J3">
        <v>424714</v>
      </c>
      <c r="K3">
        <v>323163</v>
      </c>
    </row>
    <row r="4" spans="1:11" x14ac:dyDescent="0.25">
      <c r="A4">
        <v>3</v>
      </c>
      <c r="B4">
        <v>118212</v>
      </c>
      <c r="C4">
        <v>209154</v>
      </c>
      <c r="D4">
        <v>479553</v>
      </c>
      <c r="E4">
        <v>588611</v>
      </c>
      <c r="F4">
        <v>891289</v>
      </c>
      <c r="G4">
        <v>706014</v>
      </c>
      <c r="H4">
        <v>654292</v>
      </c>
      <c r="I4">
        <v>648135</v>
      </c>
      <c r="J4">
        <v>465065</v>
      </c>
      <c r="K4">
        <v>314224</v>
      </c>
    </row>
    <row r="5" spans="1:11" x14ac:dyDescent="0.25">
      <c r="A5" t="s">
        <v>1</v>
      </c>
      <c r="B5">
        <f>AVERAGE(B2:B4)</f>
        <v>127949.66666666667</v>
      </c>
      <c r="C5">
        <f t="shared" ref="C5:K5" si="0">AVERAGE(C2:C4)</f>
        <v>220750.33333333334</v>
      </c>
      <c r="D5">
        <f t="shared" si="0"/>
        <v>473271.66666666669</v>
      </c>
      <c r="E5">
        <f t="shared" si="0"/>
        <v>608846.66666666663</v>
      </c>
      <c r="F5">
        <f t="shared" si="0"/>
        <v>883876.66666666663</v>
      </c>
      <c r="G5">
        <f t="shared" si="0"/>
        <v>705548.66666666663</v>
      </c>
      <c r="H5">
        <f t="shared" si="0"/>
        <v>656743</v>
      </c>
      <c r="I5">
        <f t="shared" si="0"/>
        <v>650019.33333333337</v>
      </c>
      <c r="J5">
        <f t="shared" si="0"/>
        <v>431254</v>
      </c>
      <c r="K5">
        <f t="shared" si="0"/>
        <v>316836.66666666669</v>
      </c>
    </row>
    <row r="6" spans="1:11" x14ac:dyDescent="0.25">
      <c r="A6" t="s">
        <v>2</v>
      </c>
      <c r="B6">
        <f>STDEV(B2:B5)</f>
        <v>6971.5061181609499</v>
      </c>
      <c r="C6">
        <f t="shared" ref="C6:K6" si="1">STDEV(C2:C5)</f>
        <v>9029.4975989192717</v>
      </c>
      <c r="D6">
        <f t="shared" si="1"/>
        <v>9243.2514240871369</v>
      </c>
      <c r="E6">
        <f t="shared" si="1"/>
        <v>14395.513429151766</v>
      </c>
      <c r="F6">
        <f t="shared" si="1"/>
        <v>34008.821251094385</v>
      </c>
      <c r="G6">
        <f t="shared" si="1"/>
        <v>12693.438786326667</v>
      </c>
      <c r="H6">
        <f t="shared" si="1"/>
        <v>36068.349957638296</v>
      </c>
      <c r="I6">
        <f t="shared" si="1"/>
        <v>5831.7633887377679</v>
      </c>
      <c r="J6">
        <f t="shared" si="1"/>
        <v>25361.800422420067</v>
      </c>
      <c r="K6">
        <f t="shared" si="1"/>
        <v>4495.9181734349022</v>
      </c>
    </row>
    <row r="7" spans="1:11" x14ac:dyDescent="0.25">
      <c r="A7" t="s">
        <v>8</v>
      </c>
      <c r="B7">
        <f>B6/B5*100</f>
        <v>5.4486317157222883</v>
      </c>
      <c r="C7">
        <f t="shared" ref="C7:K7" si="2">C6/C5*100</f>
        <v>4.0903664617732272</v>
      </c>
      <c r="D7">
        <f>D6/D5*100</f>
        <v>1.9530540438198927</v>
      </c>
      <c r="E7">
        <f t="shared" si="2"/>
        <v>2.3643906121659146</v>
      </c>
      <c r="F7">
        <f t="shared" si="2"/>
        <v>3.8476885445285789</v>
      </c>
      <c r="G7">
        <f t="shared" si="2"/>
        <v>1.7990876300987508</v>
      </c>
      <c r="H7">
        <f t="shared" si="2"/>
        <v>5.492003714944552</v>
      </c>
      <c r="I7">
        <f t="shared" si="2"/>
        <v>0.89716768251063816</v>
      </c>
      <c r="J7">
        <f t="shared" si="2"/>
        <v>5.8809426515278851</v>
      </c>
      <c r="K7">
        <f t="shared" si="2"/>
        <v>1.4190018537737326</v>
      </c>
    </row>
    <row r="10" spans="1:11" x14ac:dyDescent="0.25">
      <c r="C10" t="s">
        <v>9</v>
      </c>
    </row>
    <row r="11" spans="1:11" x14ac:dyDescent="0.25">
      <c r="C11" t="s">
        <v>14</v>
      </c>
    </row>
    <row r="12" spans="1:11" x14ac:dyDescent="0.25">
      <c r="C12" t="s">
        <v>11</v>
      </c>
    </row>
    <row r="13" spans="1:11" x14ac:dyDescent="0.25">
      <c r="C13" t="s">
        <v>12</v>
      </c>
    </row>
    <row r="14" spans="1:11" x14ac:dyDescent="0.25">
      <c r="C14" t="s">
        <v>13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I24" sqref="I24"/>
    </sheetView>
  </sheetViews>
  <sheetFormatPr baseColWidth="10" defaultColWidth="9.140625" defaultRowHeight="15" x14ac:dyDescent="0.25"/>
  <cols>
    <col min="1" max="1" width="20" bestFit="1" customWidth="1"/>
    <col min="2" max="6" width="12" bestFit="1" customWidth="1"/>
  </cols>
  <sheetData>
    <row r="1" spans="1:6" x14ac:dyDescent="0.25">
      <c r="A1" t="s">
        <v>6</v>
      </c>
      <c r="B1">
        <v>2</v>
      </c>
      <c r="C1">
        <v>3</v>
      </c>
      <c r="D1">
        <v>4</v>
      </c>
      <c r="E1">
        <v>5</v>
      </c>
      <c r="F1">
        <v>6</v>
      </c>
    </row>
    <row r="2" spans="1:6" x14ac:dyDescent="0.25">
      <c r="A2">
        <v>1</v>
      </c>
      <c r="B2">
        <v>1177992</v>
      </c>
      <c r="C2">
        <v>799428</v>
      </c>
      <c r="D2">
        <v>320585</v>
      </c>
      <c r="E2">
        <v>266009</v>
      </c>
      <c r="F2">
        <v>256580</v>
      </c>
    </row>
    <row r="3" spans="1:6" x14ac:dyDescent="0.25">
      <c r="A3">
        <v>2</v>
      </c>
      <c r="B3">
        <v>1137627</v>
      </c>
      <c r="C3">
        <v>923776</v>
      </c>
      <c r="D3">
        <v>369908</v>
      </c>
      <c r="E3">
        <v>295979</v>
      </c>
      <c r="F3">
        <v>249820</v>
      </c>
    </row>
    <row r="4" spans="1:6" x14ac:dyDescent="0.25">
      <c r="A4">
        <v>3</v>
      </c>
      <c r="B4">
        <v>1179293</v>
      </c>
      <c r="C4">
        <v>849852</v>
      </c>
      <c r="D4">
        <v>371996</v>
      </c>
      <c r="E4">
        <v>289940</v>
      </c>
      <c r="F4">
        <v>254923</v>
      </c>
    </row>
    <row r="5" spans="1:6" x14ac:dyDescent="0.25">
      <c r="A5" t="s">
        <v>1</v>
      </c>
      <c r="B5">
        <f>AVERAGE(B2:B4)</f>
        <v>1164970.6666666667</v>
      </c>
      <c r="C5">
        <f>AVERAGE(C2:C4)</f>
        <v>857685.33333333337</v>
      </c>
      <c r="D5">
        <f>AVERAGE(D2:D4)</f>
        <v>354163</v>
      </c>
      <c r="E5">
        <f>AVERAGE(E2:E4)</f>
        <v>283976</v>
      </c>
      <c r="F5">
        <f>AVERAGE(F2:F4)</f>
        <v>253774.33333333334</v>
      </c>
    </row>
    <row r="6" spans="1:6" x14ac:dyDescent="0.25">
      <c r="A6" t="s">
        <v>2</v>
      </c>
      <c r="B6">
        <f>STDEV(B2:B5)</f>
        <v>19342.185852575079</v>
      </c>
      <c r="C6">
        <f>STDEV(C2:C5)</f>
        <v>51066.147360283816</v>
      </c>
      <c r="D6">
        <f>STDEV(D2:D5)</f>
        <v>23758.528279335824</v>
      </c>
      <c r="E6">
        <f>STDEV(E2:E5)</f>
        <v>12941.591787720705</v>
      </c>
      <c r="F6">
        <f>STDEV(F2:F5)</f>
        <v>2876.801039735321</v>
      </c>
    </row>
    <row r="7" spans="1:6" x14ac:dyDescent="0.25">
      <c r="A7" t="s">
        <v>8</v>
      </c>
      <c r="B7">
        <f>B6/B5*100</f>
        <v>1.6603152685310885</v>
      </c>
      <c r="C7">
        <f>C6/C5*100</f>
        <v>5.9539490038635554</v>
      </c>
      <c r="D7">
        <f>D6/D5*100</f>
        <v>6.7083597889491058</v>
      </c>
      <c r="E7">
        <f>E6/E5*100</f>
        <v>4.5572836393641385</v>
      </c>
      <c r="F7">
        <f>F6/F5*100</f>
        <v>1.1336059884183143</v>
      </c>
    </row>
    <row r="10" spans="1:6" x14ac:dyDescent="0.25">
      <c r="A10" t="s">
        <v>9</v>
      </c>
    </row>
    <row r="11" spans="1:6" x14ac:dyDescent="0.25">
      <c r="A11" t="s">
        <v>14</v>
      </c>
    </row>
    <row r="12" spans="1:6" x14ac:dyDescent="0.25">
      <c r="A12" t="s">
        <v>15</v>
      </c>
    </row>
    <row r="13" spans="1:6" x14ac:dyDescent="0.25">
      <c r="A13" t="s">
        <v>12</v>
      </c>
    </row>
    <row r="14" spans="1:6" x14ac:dyDescent="0.25">
      <c r="A14" t="s">
        <v>13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15" sqref="C15"/>
    </sheetView>
  </sheetViews>
  <sheetFormatPr baseColWidth="10" defaultColWidth="9.140625" defaultRowHeight="15" x14ac:dyDescent="0.25"/>
  <cols>
    <col min="2" max="6" width="12" bestFit="1" customWidth="1"/>
  </cols>
  <sheetData>
    <row r="1" spans="1:6" x14ac:dyDescent="0.25">
      <c r="A1" t="s">
        <v>6</v>
      </c>
      <c r="B1">
        <v>25</v>
      </c>
      <c r="C1">
        <v>50</v>
      </c>
      <c r="D1">
        <v>100</v>
      </c>
      <c r="E1">
        <v>150</v>
      </c>
      <c r="F1">
        <v>200</v>
      </c>
    </row>
    <row r="2" spans="1:6" x14ac:dyDescent="0.25">
      <c r="A2">
        <v>1</v>
      </c>
      <c r="B2">
        <v>768348</v>
      </c>
      <c r="C2">
        <v>1177992</v>
      </c>
      <c r="D2">
        <v>2022157</v>
      </c>
      <c r="E2">
        <v>2251707</v>
      </c>
      <c r="F2">
        <v>2206590</v>
      </c>
    </row>
    <row r="3" spans="1:6" x14ac:dyDescent="0.25">
      <c r="A3">
        <v>2</v>
      </c>
      <c r="B3">
        <v>784582</v>
      </c>
      <c r="C3">
        <v>1137627</v>
      </c>
      <c r="D3">
        <v>1919678</v>
      </c>
      <c r="E3">
        <v>2115175</v>
      </c>
      <c r="F3">
        <v>1986216</v>
      </c>
    </row>
    <row r="4" spans="1:6" x14ac:dyDescent="0.25">
      <c r="A4">
        <v>3</v>
      </c>
      <c r="B4">
        <v>806482</v>
      </c>
      <c r="C4">
        <v>1179293</v>
      </c>
      <c r="D4">
        <v>1754494</v>
      </c>
      <c r="E4">
        <v>2104413</v>
      </c>
      <c r="F4">
        <v>2122094</v>
      </c>
    </row>
    <row r="5" spans="1:6" x14ac:dyDescent="0.25">
      <c r="A5" t="s">
        <v>1</v>
      </c>
      <c r="B5">
        <f>AVERAGE(B2:B4)</f>
        <v>786470.66666666663</v>
      </c>
      <c r="C5">
        <f>AVERAGE(C2:C4)</f>
        <v>1164970.6666666667</v>
      </c>
      <c r="D5">
        <f>AVERAGE(D2:D4)</f>
        <v>1898776.3333333333</v>
      </c>
      <c r="E5">
        <f>AVERAGE(E2:E4)</f>
        <v>2157098.3333333335</v>
      </c>
      <c r="F5">
        <f>AVERAGE(F2:F4)</f>
        <v>2104966.6666666665</v>
      </c>
    </row>
    <row r="6" spans="1:6" x14ac:dyDescent="0.25">
      <c r="A6" t="s">
        <v>2</v>
      </c>
      <c r="B6">
        <f>STDEV(B2:B4)</f>
        <v>19137.026554126252</v>
      </c>
      <c r="C6">
        <f>STDEV(C2:C4)</f>
        <v>23689.242924444276</v>
      </c>
      <c r="D6">
        <f>STDEV(D2:D4)</f>
        <v>135050.10234847412</v>
      </c>
      <c r="E6">
        <f>STDEV(E2:E4)</f>
        <v>82110.017764785138</v>
      </c>
      <c r="F6">
        <f>STDEV(F2:F4)</f>
        <v>111180.86224406309</v>
      </c>
    </row>
    <row r="7" spans="1:6" x14ac:dyDescent="0.25">
      <c r="A7" t="s">
        <v>8</v>
      </c>
      <c r="B7">
        <f>B6/B5*100</f>
        <v>2.433279124730177</v>
      </c>
      <c r="C7">
        <f>C6/C5*100</f>
        <v>2.0334626100265991</v>
      </c>
      <c r="D7">
        <f>D6/D5*100</f>
        <v>7.1124808108067912</v>
      </c>
      <c r="E7">
        <f>E6/E5*100</f>
        <v>3.8065032314916163</v>
      </c>
      <c r="F7">
        <f>F6/F5*100</f>
        <v>5.2818348149961087</v>
      </c>
    </row>
    <row r="10" spans="1:6" x14ac:dyDescent="0.25">
      <c r="A10" t="s">
        <v>9</v>
      </c>
    </row>
    <row r="11" spans="1:6" x14ac:dyDescent="0.25">
      <c r="A11" t="s">
        <v>14</v>
      </c>
    </row>
    <row r="12" spans="1:6" x14ac:dyDescent="0.25">
      <c r="A12" t="s">
        <v>15</v>
      </c>
    </row>
    <row r="13" spans="1:6" x14ac:dyDescent="0.25">
      <c r="A13" t="s">
        <v>16</v>
      </c>
    </row>
    <row r="14" spans="1:6" x14ac:dyDescent="0.25">
      <c r="A14" t="s">
        <v>13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17" sqref="D17"/>
    </sheetView>
  </sheetViews>
  <sheetFormatPr baseColWidth="10" defaultColWidth="9.140625" defaultRowHeight="15" x14ac:dyDescent="0.25"/>
  <cols>
    <col min="1" max="1" width="12.5703125" customWidth="1"/>
    <col min="2" max="5" width="12" bestFit="1" customWidth="1"/>
  </cols>
  <sheetData>
    <row r="1" spans="1:5" x14ac:dyDescent="0.25">
      <c r="A1" t="s">
        <v>7</v>
      </c>
      <c r="B1">
        <v>5</v>
      </c>
      <c r="C1">
        <v>10</v>
      </c>
      <c r="D1">
        <v>15</v>
      </c>
      <c r="E1">
        <v>20</v>
      </c>
    </row>
    <row r="2" spans="1:5" x14ac:dyDescent="0.25">
      <c r="A2">
        <v>1</v>
      </c>
      <c r="B2">
        <v>992843</v>
      </c>
      <c r="C2">
        <v>2251707</v>
      </c>
      <c r="D2">
        <v>2527821</v>
      </c>
      <c r="E2">
        <v>2531557</v>
      </c>
    </row>
    <row r="3" spans="1:5" x14ac:dyDescent="0.25">
      <c r="A3">
        <v>2</v>
      </c>
      <c r="B3">
        <v>1138878</v>
      </c>
      <c r="C3">
        <v>2115175</v>
      </c>
      <c r="D3">
        <v>2517236</v>
      </c>
      <c r="E3">
        <v>2295513</v>
      </c>
    </row>
    <row r="4" spans="1:5" x14ac:dyDescent="0.25">
      <c r="A4">
        <v>3</v>
      </c>
      <c r="B4">
        <v>1126539</v>
      </c>
      <c r="C4">
        <v>2104413</v>
      </c>
      <c r="D4">
        <v>2635582</v>
      </c>
      <c r="E4">
        <v>2296404</v>
      </c>
    </row>
    <row r="5" spans="1:5" x14ac:dyDescent="0.25">
      <c r="A5" t="s">
        <v>1</v>
      </c>
      <c r="B5">
        <f>AVERAGE(B2:B4)</f>
        <v>1086086.6666666667</v>
      </c>
      <c r="C5">
        <f>AVERAGE(C2:C4)</f>
        <v>2157098.3333333335</v>
      </c>
      <c r="D5">
        <f>AVERAGE(D2:D4)</f>
        <v>2560213</v>
      </c>
      <c r="E5">
        <f>AVERAGE(E2:E4)</f>
        <v>2374491.3333333335</v>
      </c>
    </row>
    <row r="6" spans="1:5" x14ac:dyDescent="0.25">
      <c r="A6" t="s">
        <v>2</v>
      </c>
      <c r="B6">
        <f>STDEV(B2:B4)</f>
        <v>80986.719654109547</v>
      </c>
      <c r="C6">
        <f>STDEV(C2:C4)</f>
        <v>82110.017764785138</v>
      </c>
      <c r="D6">
        <f>STDEV(D2:D4)</f>
        <v>65485.686810172498</v>
      </c>
      <c r="E6">
        <f>STDEV(E2:E4)</f>
        <v>136023.58694113803</v>
      </c>
    </row>
    <row r="7" spans="1:5" x14ac:dyDescent="0.25">
      <c r="A7" t="s">
        <v>8</v>
      </c>
      <c r="B7">
        <f>B6/B5*100</f>
        <v>7.4567455931180637</v>
      </c>
      <c r="C7">
        <f>C6/C5*100</f>
        <v>3.8065032314916163</v>
      </c>
      <c r="D7">
        <f>D6/D5*100</f>
        <v>2.5578218222535583</v>
      </c>
      <c r="E7">
        <f>E6/E5*100</f>
        <v>5.7285358355124769</v>
      </c>
    </row>
    <row r="9" spans="1:5" x14ac:dyDescent="0.25">
      <c r="A9" t="s">
        <v>9</v>
      </c>
    </row>
    <row r="10" spans="1:5" x14ac:dyDescent="0.25">
      <c r="A10" t="s">
        <v>14</v>
      </c>
    </row>
    <row r="11" spans="1:5" x14ac:dyDescent="0.25">
      <c r="A11" t="s">
        <v>15</v>
      </c>
    </row>
    <row r="12" spans="1:5" x14ac:dyDescent="0.25">
      <c r="A12" t="s">
        <v>16</v>
      </c>
    </row>
    <row r="13" spans="1:5" x14ac:dyDescent="0.25">
      <c r="A13" t="s">
        <v>17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B1" workbookViewId="0">
      <selection activeCell="F35" sqref="F35"/>
    </sheetView>
  </sheetViews>
  <sheetFormatPr baseColWidth="10" defaultColWidth="9.140625" defaultRowHeight="15" x14ac:dyDescent="0.25"/>
  <cols>
    <col min="1" max="1" width="12.7109375" customWidth="1"/>
    <col min="2" max="4" width="12" bestFit="1" customWidth="1"/>
    <col min="5" max="5" width="12.7109375" bestFit="1" customWidth="1"/>
    <col min="6" max="6" width="12" bestFit="1" customWidth="1"/>
    <col min="7" max="7" width="12" customWidth="1"/>
    <col min="8" max="8" width="12" bestFit="1" customWidth="1"/>
    <col min="9" max="9" width="24.85546875" bestFit="1" customWidth="1"/>
  </cols>
  <sheetData>
    <row r="1" spans="1:9" x14ac:dyDescent="0.25">
      <c r="A1" t="s">
        <v>19</v>
      </c>
      <c r="B1">
        <v>10</v>
      </c>
      <c r="C1">
        <v>50</v>
      </c>
      <c r="D1">
        <v>100</v>
      </c>
      <c r="E1">
        <v>500</v>
      </c>
      <c r="F1">
        <v>1000</v>
      </c>
      <c r="H1" t="s">
        <v>28</v>
      </c>
      <c r="I1" t="s">
        <v>29</v>
      </c>
    </row>
    <row r="2" spans="1:9" x14ac:dyDescent="0.25">
      <c r="A2">
        <v>1</v>
      </c>
      <c r="B2">
        <v>26986</v>
      </c>
      <c r="C2">
        <v>152968</v>
      </c>
      <c r="D2">
        <v>307415</v>
      </c>
      <c r="E2">
        <v>1362900</v>
      </c>
      <c r="F2">
        <v>2851132</v>
      </c>
      <c r="H2">
        <f>(D2-688.6)/39959*1000/100</f>
        <v>76.760279286268428</v>
      </c>
      <c r="I2">
        <f>H2*30/7000*100</f>
        <v>32.897262551257896</v>
      </c>
    </row>
    <row r="3" spans="1:9" x14ac:dyDescent="0.25">
      <c r="A3">
        <v>2</v>
      </c>
      <c r="B3">
        <v>26343</v>
      </c>
      <c r="C3">
        <v>156414</v>
      </c>
      <c r="D3">
        <v>298791</v>
      </c>
      <c r="E3">
        <v>1362081</v>
      </c>
      <c r="F3">
        <v>2671538</v>
      </c>
      <c r="H3">
        <f>(D3-688.6)/39959*1000/100</f>
        <v>74.602067118796782</v>
      </c>
      <c r="I3">
        <f>H3*30/7000*100</f>
        <v>31.972314479484332</v>
      </c>
    </row>
    <row r="4" spans="1:9" x14ac:dyDescent="0.25">
      <c r="A4">
        <v>3</v>
      </c>
      <c r="B4">
        <v>27158</v>
      </c>
      <c r="C4">
        <v>151772</v>
      </c>
      <c r="D4">
        <v>289495</v>
      </c>
      <c r="E4">
        <v>1354919</v>
      </c>
      <c r="F4">
        <v>3091943</v>
      </c>
      <c r="H4">
        <f>(D4-688.6)/39959*1000/100</f>
        <v>72.275682574639006</v>
      </c>
      <c r="I4">
        <f>H4*30/7000*100</f>
        <v>30.975292531988146</v>
      </c>
    </row>
    <row r="5" spans="1:9" x14ac:dyDescent="0.25">
      <c r="A5" t="s">
        <v>1</v>
      </c>
      <c r="B5">
        <f>AVERAGE(B2:B4)</f>
        <v>26829</v>
      </c>
      <c r="C5">
        <f t="shared" ref="C5:I5" si="0">AVERAGE(C2:C4)</f>
        <v>153718</v>
      </c>
      <c r="D5">
        <f t="shared" si="0"/>
        <v>298567</v>
      </c>
      <c r="E5">
        <f t="shared" si="0"/>
        <v>1359966.6666666667</v>
      </c>
      <c r="F5">
        <f t="shared" si="0"/>
        <v>2871537.6666666665</v>
      </c>
      <c r="H5">
        <f t="shared" si="0"/>
        <v>74.546009659901401</v>
      </c>
      <c r="I5">
        <f t="shared" si="0"/>
        <v>31.948289854243455</v>
      </c>
    </row>
    <row r="6" spans="1:9" x14ac:dyDescent="0.25">
      <c r="A6" t="s">
        <v>2</v>
      </c>
      <c r="B6">
        <f>STDEV(B2:B4)</f>
        <v>429.58468315339178</v>
      </c>
      <c r="C6">
        <f t="shared" ref="C6:I6" si="1">STDEV(C2:C4)</f>
        <v>2410.1692886600308</v>
      </c>
      <c r="D6">
        <f t="shared" si="1"/>
        <v>8962.099753963912</v>
      </c>
      <c r="E6">
        <f t="shared" si="1"/>
        <v>4390.5460176763136</v>
      </c>
      <c r="F6">
        <f t="shared" si="1"/>
        <v>210944.03151152047</v>
      </c>
      <c r="H6">
        <f t="shared" si="1"/>
        <v>2.2428238329197216</v>
      </c>
      <c r="I6">
        <f t="shared" si="1"/>
        <v>0.96121021410845109</v>
      </c>
    </row>
    <row r="7" spans="1:9" x14ac:dyDescent="0.25">
      <c r="A7" t="s">
        <v>8</v>
      </c>
      <c r="B7">
        <f>B6/B5*100</f>
        <v>1.6011952855245883</v>
      </c>
      <c r="C7">
        <f t="shared" ref="C7:I7" si="2">C6/C5*100</f>
        <v>1.5679161117501079</v>
      </c>
      <c r="D7">
        <f t="shared" si="2"/>
        <v>3.0017047275699968</v>
      </c>
      <c r="E7">
        <f t="shared" si="2"/>
        <v>0.32284217880411137</v>
      </c>
      <c r="F7">
        <f t="shared" si="2"/>
        <v>7.3460304547001876</v>
      </c>
      <c r="H7">
        <f t="shared" si="2"/>
        <v>3.0086437129929244</v>
      </c>
      <c r="I7">
        <f t="shared" si="2"/>
        <v>3.0086437129929213</v>
      </c>
    </row>
    <row r="10" spans="1:9" x14ac:dyDescent="0.25">
      <c r="A10" t="s">
        <v>20</v>
      </c>
      <c r="B10">
        <v>10</v>
      </c>
      <c r="C10">
        <v>50</v>
      </c>
      <c r="D10">
        <v>100</v>
      </c>
      <c r="E10">
        <v>500</v>
      </c>
      <c r="F10">
        <v>1000</v>
      </c>
    </row>
    <row r="11" spans="1:9" x14ac:dyDescent="0.25">
      <c r="A11">
        <v>1</v>
      </c>
      <c r="B11">
        <f>(B2+2997.8)/2846.8</f>
        <v>10.532457496136011</v>
      </c>
      <c r="C11">
        <f>(C2+2997.8)/2846.8</f>
        <v>54.786356610931563</v>
      </c>
      <c r="D11">
        <f>(D2+2997.8)/2846.8</f>
        <v>109.03920191091751</v>
      </c>
      <c r="E11">
        <f>(E2+2997.8)/2846.8</f>
        <v>479.80111001826612</v>
      </c>
      <c r="F11">
        <f>(F2+2997.8)/2846.8</f>
        <v>1002.5747505971616</v>
      </c>
    </row>
    <row r="12" spans="1:9" x14ac:dyDescent="0.25">
      <c r="A12">
        <v>2</v>
      </c>
      <c r="B12">
        <f t="shared" ref="B12:F13" si="3">(B3+2997.8)/2846.8</f>
        <v>10.306589855276098</v>
      </c>
      <c r="C12">
        <f t="shared" si="3"/>
        <v>55.996838555571159</v>
      </c>
      <c r="D12">
        <f t="shared" si="3"/>
        <v>106.00983560488969</v>
      </c>
      <c r="E12">
        <f t="shared" si="3"/>
        <v>479.51341857524238</v>
      </c>
      <c r="F12">
        <f t="shared" si="3"/>
        <v>939.48847829141482</v>
      </c>
    </row>
    <row r="13" spans="1:9" x14ac:dyDescent="0.25">
      <c r="A13">
        <v>3</v>
      </c>
      <c r="B13">
        <f t="shared" si="3"/>
        <v>10.592876211887031</v>
      </c>
      <c r="C13">
        <f t="shared" si="3"/>
        <v>54.366235773500065</v>
      </c>
      <c r="D13">
        <f t="shared" si="3"/>
        <v>102.74441478150905</v>
      </c>
      <c r="E13">
        <f t="shared" si="3"/>
        <v>476.99761135309819</v>
      </c>
      <c r="F13">
        <f t="shared" si="3"/>
        <v>1087.1648166362229</v>
      </c>
    </row>
    <row r="14" spans="1:9" x14ac:dyDescent="0.25">
      <c r="A14" t="s">
        <v>1</v>
      </c>
      <c r="B14">
        <f>AVERAGE(B11:B13)</f>
        <v>10.477307854433047</v>
      </c>
      <c r="C14">
        <f>AVERAGE(C11:C13)</f>
        <v>55.049810313334262</v>
      </c>
      <c r="D14">
        <f>AVERAGE(D11:D13)</f>
        <v>105.93115076577207</v>
      </c>
      <c r="E14">
        <f>AVERAGE(E11:E13)</f>
        <v>478.7707133155356</v>
      </c>
      <c r="F14">
        <f>AVERAGE(F11:F13)</f>
        <v>1009.7426818415997</v>
      </c>
    </row>
    <row r="15" spans="1:9" x14ac:dyDescent="0.25">
      <c r="A15" t="s">
        <v>2</v>
      </c>
      <c r="B15">
        <f>STDEV(B11:B13)</f>
        <v>0.15090090036300197</v>
      </c>
      <c r="C15">
        <f>STDEV(C11:C13)</f>
        <v>0.84662403001968078</v>
      </c>
      <c r="D15">
        <f>STDEV(D11:D13)</f>
        <v>3.1481311486454673</v>
      </c>
      <c r="E15">
        <f>STDEV(E11:E13)</f>
        <v>1.5422741385683385</v>
      </c>
      <c r="F15">
        <f>STDEV(F11:F13)</f>
        <v>74.098648135281806</v>
      </c>
    </row>
    <row r="16" spans="1:9" x14ac:dyDescent="0.25">
      <c r="A16" t="s">
        <v>8</v>
      </c>
      <c r="B16">
        <f>B15/B14*100</f>
        <v>1.4402640683995402</v>
      </c>
      <c r="C16">
        <f>C15/C14*100</f>
        <v>1.5379236099104414</v>
      </c>
      <c r="D16">
        <f>D15/D14*100</f>
        <v>2.9718653350669304</v>
      </c>
      <c r="E16">
        <f>E15/E14*100</f>
        <v>0.32213209698812489</v>
      </c>
      <c r="F16">
        <f>F15/F14*100</f>
        <v>7.3383694150809209</v>
      </c>
    </row>
    <row r="17" spans="1:6" x14ac:dyDescent="0.25">
      <c r="A17" t="s">
        <v>18</v>
      </c>
      <c r="B17">
        <f>(B14-B10)/B10*100</f>
        <v>4.7730785443304669</v>
      </c>
      <c r="C17">
        <f>(C14-C10)/C10*100</f>
        <v>10.099620626668525</v>
      </c>
      <c r="D17">
        <f>(D14-D10)/D10*100</f>
        <v>5.9311507657720739</v>
      </c>
      <c r="E17">
        <f>(E14-E10)/E10*100</f>
        <v>-4.2458573368928798</v>
      </c>
      <c r="F17">
        <f>(F14-F10)/F10*100</f>
        <v>0.9742681841599734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35" sqref="F35"/>
    </sheetView>
  </sheetViews>
  <sheetFormatPr baseColWidth="10" defaultColWidth="9.140625" defaultRowHeight="15" x14ac:dyDescent="0.25"/>
  <cols>
    <col min="1" max="1" width="21.28515625" style="1" customWidth="1"/>
    <col min="2" max="2" width="12" style="1" bestFit="1" customWidth="1"/>
    <col min="3" max="3" width="22.42578125" style="1" customWidth="1"/>
    <col min="4" max="4" width="12" style="1" bestFit="1" customWidth="1"/>
    <col min="5" max="6" width="22.42578125" style="1" bestFit="1" customWidth="1"/>
    <col min="7" max="16384" width="9.140625" style="1"/>
  </cols>
  <sheetData>
    <row r="1" spans="1:6" s="2" customFormat="1" x14ac:dyDescent="0.25">
      <c r="A1" s="3" t="s">
        <v>30</v>
      </c>
      <c r="B1" s="3" t="s">
        <v>21</v>
      </c>
      <c r="C1" s="3" t="s">
        <v>22</v>
      </c>
      <c r="D1" s="3" t="s">
        <v>23</v>
      </c>
      <c r="E1" s="3" t="s">
        <v>24</v>
      </c>
      <c r="F1" s="3" t="s">
        <v>25</v>
      </c>
    </row>
    <row r="2" spans="1:6" x14ac:dyDescent="0.25">
      <c r="A2" s="1">
        <v>1</v>
      </c>
      <c r="B2" s="1">
        <v>225938</v>
      </c>
      <c r="C2" s="1">
        <v>423599</v>
      </c>
      <c r="D2" s="1">
        <v>32252</v>
      </c>
      <c r="E2" s="1">
        <v>248936</v>
      </c>
      <c r="F2" s="1">
        <v>162344</v>
      </c>
    </row>
    <row r="3" spans="1:6" x14ac:dyDescent="0.25">
      <c r="A3" s="1">
        <v>2</v>
      </c>
      <c r="B3" s="1">
        <v>202599</v>
      </c>
      <c r="C3" s="1">
        <v>431782</v>
      </c>
      <c r="D3" s="1">
        <v>33270</v>
      </c>
      <c r="E3" s="1">
        <v>241337</v>
      </c>
      <c r="F3" s="1">
        <v>179450</v>
      </c>
    </row>
    <row r="4" spans="1:6" x14ac:dyDescent="0.25">
      <c r="A4" s="1">
        <v>3</v>
      </c>
      <c r="B4" s="1">
        <v>219738</v>
      </c>
      <c r="C4" s="1">
        <v>466323</v>
      </c>
      <c r="D4" s="1">
        <v>31352</v>
      </c>
      <c r="E4" s="1">
        <v>237611</v>
      </c>
      <c r="F4" s="1">
        <v>164381</v>
      </c>
    </row>
    <row r="5" spans="1:6" x14ac:dyDescent="0.25">
      <c r="A5" s="1" t="s">
        <v>1</v>
      </c>
      <c r="B5" s="1">
        <f>AVERAGE(B2:B4)</f>
        <v>216091.66666666666</v>
      </c>
      <c r="C5" s="1">
        <f>AVERAGE(C2:C4)</f>
        <v>440568</v>
      </c>
      <c r="D5" s="1">
        <f>AVERAGE(D2:D4)</f>
        <v>32291.333333333332</v>
      </c>
      <c r="E5" s="1">
        <f>AVERAGE(E2:E4)</f>
        <v>242628</v>
      </c>
      <c r="F5" s="1">
        <f>AVERAGE(F2:F4)</f>
        <v>168725</v>
      </c>
    </row>
    <row r="6" spans="1:6" x14ac:dyDescent="0.25">
      <c r="A6" s="1" t="s">
        <v>2</v>
      </c>
      <c r="B6" s="1">
        <f>STDEV(B2:B4)</f>
        <v>12089.211733332051</v>
      </c>
      <c r="C6" s="1">
        <f>STDEV(C2:C4)</f>
        <v>22676.64858395085</v>
      </c>
      <c r="D6" s="1">
        <f>STDEV(D2:D4)</f>
        <v>959.60477975744436</v>
      </c>
      <c r="E6" s="1">
        <f>STDEV(E2:E4)</f>
        <v>5771.8209431686291</v>
      </c>
      <c r="F6" s="1">
        <f>STDEV(F2:F4)</f>
        <v>9343.7979965322447</v>
      </c>
    </row>
    <row r="7" spans="1:6" x14ac:dyDescent="0.25">
      <c r="A7" s="1" t="s">
        <v>8</v>
      </c>
      <c r="B7" s="1">
        <f>B6/B5*100</f>
        <v>5.594483082024782</v>
      </c>
      <c r="C7" s="1">
        <f>C6/C5*100</f>
        <v>5.1471392801907649</v>
      </c>
      <c r="D7" s="1">
        <f>D6/D5*100</f>
        <v>2.971709993674601</v>
      </c>
      <c r="E7" s="1">
        <f>E6/E5*100</f>
        <v>2.3788766931964278</v>
      </c>
      <c r="F7" s="1">
        <f>F6/F5*100</f>
        <v>5.5378859069682891</v>
      </c>
    </row>
    <row r="11" spans="1:6" s="2" customFormat="1" x14ac:dyDescent="0.25">
      <c r="A11" s="3" t="s">
        <v>26</v>
      </c>
    </row>
    <row r="12" spans="1:6" x14ac:dyDescent="0.25">
      <c r="A12" s="1">
        <v>1</v>
      </c>
      <c r="B12" s="1">
        <f>(B2+2997.8)/2846.8</f>
        <v>80.418645496698034</v>
      </c>
      <c r="C12" s="1">
        <f>(C2+2997.8)/2846.8</f>
        <v>149.85134185752423</v>
      </c>
      <c r="D12" s="1">
        <f>(D2+2997.8)/2846.8</f>
        <v>12.382253758606154</v>
      </c>
      <c r="E12" s="1">
        <f>(E2+2997.8)/2846.8</f>
        <v>88.497189827174367</v>
      </c>
      <c r="F12" s="1">
        <f>(F2+2997.8)/2846.8</f>
        <v>58.079879162568488</v>
      </c>
    </row>
    <row r="13" spans="1:6" x14ac:dyDescent="0.25">
      <c r="A13" s="1">
        <v>2</v>
      </c>
      <c r="B13" s="1">
        <f t="shared" ref="B13:F14" si="0">(B3+2997.8)/2846.8</f>
        <v>72.220317549529284</v>
      </c>
      <c r="C13" s="1">
        <f t="shared" si="0"/>
        <v>152.72579738653926</v>
      </c>
      <c r="D13" s="1">
        <f t="shared" si="0"/>
        <v>12.739848250667416</v>
      </c>
      <c r="E13" s="1">
        <f t="shared" si="0"/>
        <v>85.827876914430234</v>
      </c>
      <c r="F13" s="1">
        <f t="shared" si="0"/>
        <v>64.088731206969214</v>
      </c>
    </row>
    <row r="14" spans="1:6" x14ac:dyDescent="0.25">
      <c r="A14" s="1">
        <v>3</v>
      </c>
      <c r="B14" s="1">
        <f t="shared" si="0"/>
        <v>78.240761556835736</v>
      </c>
      <c r="C14" s="1">
        <f t="shared" si="0"/>
        <v>164.85906983279469</v>
      </c>
      <c r="D14" s="1">
        <f t="shared" si="0"/>
        <v>12.066109315722917</v>
      </c>
      <c r="E14" s="1">
        <f t="shared" si="0"/>
        <v>84.519038920893621</v>
      </c>
      <c r="F14" s="1">
        <f t="shared" si="0"/>
        <v>58.795419418294216</v>
      </c>
    </row>
    <row r="15" spans="1:6" x14ac:dyDescent="0.25">
      <c r="A15" s="1" t="s">
        <v>1</v>
      </c>
      <c r="B15" s="1">
        <f>AVERAGE(B12:B14)</f>
        <v>76.959908201021022</v>
      </c>
      <c r="C15" s="1">
        <f>AVERAGE(C12:C14)</f>
        <v>155.81206969228606</v>
      </c>
      <c r="D15" s="1">
        <f>AVERAGE(D12:D14)</f>
        <v>12.396070441665495</v>
      </c>
      <c r="E15" s="1">
        <f>AVERAGE(E12:E14)</f>
        <v>86.281368554166079</v>
      </c>
      <c r="F15" s="1">
        <f>AVERAGE(F12:F14)</f>
        <v>60.32134326261064</v>
      </c>
    </row>
    <row r="16" spans="1:6" x14ac:dyDescent="0.25">
      <c r="A16" s="1" t="s">
        <v>2</v>
      </c>
      <c r="B16" s="1">
        <f>STDEV(B12:B14)</f>
        <v>4.2465967870352852</v>
      </c>
      <c r="C16" s="1">
        <f>STDEV(C12:C14)</f>
        <v>7.9656627033689817</v>
      </c>
      <c r="D16" s="1">
        <f>STDEV(D12:D14)</f>
        <v>0.33708190942723204</v>
      </c>
      <c r="E16" s="1">
        <f>STDEV(E12:E14)</f>
        <v>2.0274767961109457</v>
      </c>
      <c r="F16" s="1">
        <f>STDEV(F12:F14)</f>
        <v>3.2822109022524368</v>
      </c>
    </row>
    <row r="17" spans="1:6" x14ac:dyDescent="0.25">
      <c r="A17" s="1" t="s">
        <v>8</v>
      </c>
      <c r="B17" s="1">
        <f>B16/B15*100</f>
        <v>5.5179337999508498</v>
      </c>
      <c r="C17" s="1">
        <f>C16/C15*100</f>
        <v>5.1123527972514609</v>
      </c>
      <c r="D17" s="1">
        <f>D16/D15*100</f>
        <v>2.7192642298501073</v>
      </c>
      <c r="E17" s="1">
        <f>E16/E15*100</f>
        <v>2.3498431122335846</v>
      </c>
      <c r="F17" s="1">
        <f>F16/F15*100</f>
        <v>5.4412099013830657</v>
      </c>
    </row>
    <row r="19" spans="1:6" x14ac:dyDescent="0.25">
      <c r="A19" s="1" t="s">
        <v>27</v>
      </c>
      <c r="C19" s="1">
        <f>(C15-B15)/100*100</f>
        <v>78.852161491265036</v>
      </c>
      <c r="E19" s="1">
        <f>(E15-D15)/100*100</f>
        <v>73.885298112500578</v>
      </c>
      <c r="F19" s="1">
        <f>F15/100*100</f>
        <v>60.32134326261064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Cover page</vt:lpstr>
      <vt:lpstr>Figure 2</vt:lpstr>
      <vt:lpstr>Figure 3A</vt:lpstr>
      <vt:lpstr>Figure 3B</vt:lpstr>
      <vt:lpstr>Figure 4A</vt:lpstr>
      <vt:lpstr>Figure 4B</vt:lpstr>
      <vt:lpstr>Table 1, 2</vt:lpstr>
      <vt:lpstr>Table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</dc:creator>
  <cp:lastModifiedBy>Susanne Lindemann</cp:lastModifiedBy>
  <dcterms:created xsi:type="dcterms:W3CDTF">2015-10-14T16:05:45Z</dcterms:created>
  <dcterms:modified xsi:type="dcterms:W3CDTF">2018-11-09T07:34:22Z</dcterms:modified>
</cp:coreProperties>
</file>